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thèse" sheetId="1" r:id="rId4"/>
    <sheet name="Hypothèses" sheetId="2" r:id="rId5"/>
    <sheet name="Comparatif" sheetId="3" r:id="rId6"/>
    <sheet name="Rénover-revendre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<sst xmlns="http://schemas.openxmlformats.org/spreadsheetml/2006/main" uniqueCount="203">
  <si>
    <t>Hypothèses : annonce 407585 · Avignon</t>
  </si>
  <si>
    <t>Modifiez les cellules jaunes : tous les onglets se recalculent. Estimation indicative, pas un certificat d'urbanisme.</t>
  </si>
  <si>
    <t>Poste</t>
  </si>
  <si>
    <t>Unité</t>
  </si>
  <si>
    <t>Valeur</t>
  </si>
  <si>
    <t>Source / commentaire</t>
  </si>
  <si>
    <t>Achat</t>
  </si>
  <si>
    <t>Prix d'achat (prix demandé)</t>
  </si>
  <si>
    <t>€</t>
  </si>
  <si>
    <t>Annonce</t>
  </si>
  <si>
    <t>Frais de notaire (ancien)</t>
  </si>
  <si>
    <t>%</t>
  </si>
  <si>
    <t>Droits de mutation + émoluments, environ 8 %</t>
  </si>
  <si>
    <t>Revente (€/m², ancien du secteur)</t>
  </si>
  <si>
    <t>Prix de revente prudent</t>
  </si>
  <si>
    <t>€/m²</t>
  </si>
  <si>
    <t>ventes de maisons du secteur (DVF)</t>
  </si>
  <si>
    <t>Prix de revente médian</t>
  </si>
  <si>
    <t>Prix de revente optimiste (bien rénové, bon emplacement)</t>
  </si>
  <si>
    <t>Surfaces (m²)</t>
  </si>
  <si>
    <t>Surface habitable existante</t>
  </si>
  <si>
    <t>m²</t>
  </si>
  <si>
    <t>Extension prudente (plain-pied)</t>
  </si>
  <si>
    <t>Calcul PLU : min(emprise restante 0 m², 80 m²)</t>
  </si>
  <si>
    <t>Extension maximale</t>
  </si>
  <si>
    <t>Calcul PLU : emprise restante 0 m² sur 2 niveaux en gradins (coef. 0,8), plafonnée au plancher résiduel</t>
  </si>
  <si>
    <t>Travaux (€ HT)</t>
  </si>
  <si>
    <t>Rénovation lourde</t>
  </si>
  <si>
    <t>Estimation à confirmer par devis</t>
  </si>
  <si>
    <t>Extension</t>
  </si>
  <si>
    <t>Fourchette 3 500-4 500 €/m² (ABF, soutènements, accès difficile)</t>
  </si>
  <si>
    <t>Terrassement et soutènement (extension)</t>
  </si>
  <si>
    <t>€/m² créé</t>
  </si>
  <si>
    <t>Pente 1,7 %, estimation</t>
  </si>
  <si>
    <t>Frais et taxes</t>
  </si>
  <si>
    <t>VRD et raccordements</t>
  </si>
  <si>
    <t>% travaux</t>
  </si>
  <si>
    <t>Estimation</t>
  </si>
  <si>
    <t>Honoraires architecte (obligatoire) + bureaux d'études</t>
  </si>
  <si>
    <t>Mission complète, 10 à 14 %</t>
  </si>
  <si>
    <t>Honoraires rénovation (maîtrise d'œuvre)</t>
  </si>
  <si>
    <t>Taxe d'aménagement : valeur forfaitaire</t>
  </si>
  <si>
    <t>Ordre de grandeur, à vérifier</t>
  </si>
  <si>
    <t>Taxe d'aménagement : taux cumulé commune + département</t>
  </si>
  <si>
    <t>Hypothèse, à vérifier en mairie</t>
  </si>
  <si>
    <t>Assurance dommages-ouvrage</t>
  </si>
  <si>
    <t>Aléas de chantier</t>
  </si>
  <si>
    <t>Règle de prudence</t>
  </si>
  <si>
    <t>Commercialisation</t>
  </si>
  <si>
    <t>% du CA</t>
  </si>
  <si>
    <t>Honoraires d'agence à la revente</t>
  </si>
  <si>
    <t>Financement et objectif</t>
  </si>
  <si>
    <t>Taux du crédit</t>
  </si>
  <si>
    <t>%/an</t>
  </si>
  <si>
    <t>Hypothèse (achat + 50 % des travaux financés)</t>
  </si>
  <si>
    <t>Durée du projet : rénovation</t>
  </si>
  <si>
    <t>mois</t>
  </si>
  <si>
    <t>Durée du projet : extension</t>
  </si>
  <si>
    <t>Permis + ABF + chantier</t>
  </si>
  <si>
    <t>Marge nette visée</t>
  </si>
  <si>
    <t>Objectif</t>
  </si>
  <si>
    <t>Surface créée par un étage (surélévation)</t>
  </si>
  <si>
    <t>Calcul PLU : emprise du bâti, plafonnée au plancher résiduel et à 120 m²</t>
  </si>
  <si>
    <t>Division</t>
  </si>
  <si>
    <t>Lot détachable</t>
  </si>
  <si>
    <t>Calcul PLU : parcelle moins bâti et jardin conservés</t>
  </si>
  <si>
    <t>Prix du terrain à bâtir</t>
  </si>
  <si>
    <t>DVF terrains à bâtir du secteur</t>
  </si>
  <si>
    <t>Géomètre, bornage, déclaration préalable</t>
  </si>
  <si>
    <t>Estimation (prudent : majoré, optimiste : réduit)</t>
  </si>
  <si>
    <t>Viabilisation du lot (raccordements, accès)</t>
  </si>
  <si>
    <t>Estimation, terrain en pente majoré</t>
  </si>
  <si>
    <t>Terrain restant revendu (terrain nu)</t>
  </si>
  <si>
    <t>Parcelle moins lot détaché, revendu au prix du terrain à bâtir</t>
  </si>
  <si>
    <t>Maison existante revendue en l’état (part du prix de revente)</t>
  </si>
  <si>
    <t>Décote par rapport au bien rénové, sans travaux</t>
  </si>
  <si>
    <t>Durée du projet : division</t>
  </si>
  <si>
    <t>Déclaration préalable, bornage, viabilisation, vente (prudent : plus long)</t>
  </si>
  <si>
    <t>Construction neuve : projet</t>
  </si>
  <si>
    <t>Surface de plancher</t>
  </si>
  <si>
    <t>Maximum PLU calculé : emprise 0 m² × 0 niveaux, gradins, piscine et stationnement déduits</t>
  </si>
  <si>
    <t>Surface habitable vendue / surface de plancher</t>
  </si>
  <si>
    <t>Ratio habitable / plancher retenu</t>
  </si>
  <si>
    <t>Prix de vente TTC du neuf : prudent</t>
  </si>
  <si>
    <t>Q1 : DVF VEFA 5 ans de la commune (17 ventes)</t>
  </si>
  <si>
    <t>Prix de vente TTC du neuf : médian</t>
  </si>
  <si>
    <t>Médiane : DVF VEFA 5 ans de la commune (17 ventes)</t>
  </si>
  <si>
    <t>Prix de vente TTC du neuf : optimiste</t>
  </si>
  <si>
    <t>Q3 : DVF VEFA 5 ans de la commune (17 ventes)</t>
  </si>
  <si>
    <t>TVA sur la vente</t>
  </si>
  <si>
    <t>Vente d'un bien neuf par une société</t>
  </si>
  <si>
    <t>TVA sur les travaux et honoraires</t>
  </si>
  <si>
    <t>Récupérable sur les dépenses (régime de la TVA sur le prix total)</t>
  </si>
  <si>
    <t>Régime de TVA de la vente (0 = sur le prix total, 1 = sur la marge)</t>
  </si>
  <si>
    <t>0 ou 1</t>
  </si>
  <si>
    <t>Neuf : TVA sur le prix total. En TVA sur la marge, la TVA des dépenses n'est pas récupérable</t>
  </si>
  <si>
    <t>Construction neuve : acquisition (marchand de biens)</t>
  </si>
  <si>
    <t>Prix d'achat négocié du terrain</t>
  </si>
  <si>
    <t>Prix affiché (1 050 000 €) moins la marge de négociation estimée de la fiche (2,4 %), modifiable</t>
  </si>
  <si>
    <t>Frais d'agence TTC</t>
  </si>
  <si>
    <t>Estimation (barème de l'étude locale proportionné à la surface) : montant fixe, à ajuster si le prix change</t>
  </si>
  <si>
    <t>Notaire</t>
  </si>
  <si>
    <t>Régime marchand de biens avec engagement de construire, à confirmer avec le notaire</t>
  </si>
  <si>
    <t>Construction neuve : travaux (TTC)</t>
  </si>
  <si>
    <t>Construction et VRD</t>
  </si>
  <si>
    <t>Calibré : 1901 €/m² TTC (base 1600 € HT/m² du département 84, palier de gamme × 0,90, pente 2 % × 1,00, VRD et TVA)</t>
  </si>
  <si>
    <t>Démolition et désamiantage</t>
  </si>
  <si>
    <t>Surface existante × 100 à 120 €/m² (+ 30 €/m² de désamiantage si bâti ancien)</t>
  </si>
  <si>
    <t>Piscine</t>
  </si>
  <si>
    <t>Estimation (barème de l'étude locale proportionné à la surface) : forfait</t>
  </si>
  <si>
    <t>Cuisine</t>
  </si>
  <si>
    <t>Estimation (barème de l'étude locale proportionné à la surface) : forfait proportionné à la surface et à la gamme</t>
  </si>
  <si>
    <t>Jardin et extérieurs</t>
  </si>
  <si>
    <t>Ameublement</t>
  </si>
  <si>
    <t>Vente meublée seulement en haut de gamme (neuf à 8 000 €/m² et plus)</t>
  </si>
  <si>
    <t>Raccordements (eau, électricité)</t>
  </si>
  <si>
    <t>Terrain nu : viabilisation complète ; majoration en pente</t>
  </si>
  <si>
    <t>Aléas (% de la construction et de la démolition)</t>
  </si>
  <si>
    <t>Réserve pour imprévus ; 7 % en terrain pentu</t>
  </si>
  <si>
    <t>Construction neuve : honoraires et frais (TTC)</t>
  </si>
  <si>
    <t>Gestion du projet</t>
  </si>
  <si>
    <t>Architecte et bureaux d'études</t>
  </si>
  <si>
    <t>5 % du coût de construction. À mettre à 0 s'il est compris dans la gestion du projet</t>
  </si>
  <si>
    <t>Études de sol G1 et G2</t>
  </si>
  <si>
    <t>G1 et G2 ; plus coûteuses en terrain pentu (retrait-gonflement, stabilité)</t>
  </si>
  <si>
    <t>Taxe d'aménagement</t>
  </si>
  <si>
    <t>Valeur forfaitaire 1 007 €/m² × taux cumulé estimé à 5 % (à vérifier en mairie)</t>
  </si>
  <si>
    <t>Dommages-ouvrage</t>
  </si>
  <si>
    <t>3 % du coût de construction</t>
  </si>
  <si>
    <t>Autres assurances (chantier, RC)</t>
  </si>
  <si>
    <t>Ajouté par l'étude locale</t>
  </si>
  <si>
    <t>Construction neuve : financement participatif</t>
  </si>
  <si>
    <t>Taux annuel du financement participatif</t>
  </si>
  <si>
    <t>Financement participatif</t>
  </si>
  <si>
    <t>Durée du financement</t>
  </si>
  <si>
    <t>Du mois 1 (achat du terrain) à la vente</t>
  </si>
  <si>
    <t>Apport (% du besoin)</t>
  </si>
  <si>
    <t>Apport des associés</t>
  </si>
  <si>
    <t>Frais de collecte (% du besoin)</t>
  </si>
  <si>
    <t>Étude locale : 4,7 %</t>
  </si>
  <si>
    <t>Frais de garantie</t>
  </si>
  <si>
    <t>Forfait</t>
  </si>
  <si>
    <t>Construction neuve : calendrier et impôt</t>
  </si>
  <si>
    <t>Mois de la vente</t>
  </si>
  <si>
    <t>Mois 1 = achat du terrain, après permis purgé (financement en deux tranches)</t>
  </si>
  <si>
    <t>Taux d'impôt sur les sociétés</t>
  </si>
  <si>
    <t>Taux réduit de 15 % jusqu'à 42 500 € ignoré (prudent)</t>
  </si>
  <si>
    <t>Comparatif des scénarios : annonce 407585 · Avignon</t>
  </si>
  <si>
    <t>Scénario</t>
  </si>
  <si>
    <t>Statut</t>
  </si>
  <si>
    <t>Raison</t>
  </si>
  <si>
    <t>Marge nette</t>
  </si>
  <si>
    <t>Marge nette en % du CA</t>
  </si>
  <si>
    <t>Prix d'achat max pour la marge visée</t>
  </si>
  <si>
    <t>Prudente</t>
  </si>
  <si>
    <t>Médiane</t>
  </si>
  <si>
    <t>Optimiste</t>
  </si>
  <si>
    <t>Rénover-revendre</t>
  </si>
  <si>
    <t>Possible</t>
  </si>
  <si>
    <t>Pas de création de surface, donc pas de contrainte d'emprise. En site inscrit, toute modification de façade ou de toiture passe par l'avis de l'ABF.</t>
  </si>
  <si>
    <t>Impossible</t>
  </si>
  <si>
    <t>Emprise restante 0 m² (0 m² autorisés, moins piscine 0 m² et bâti existant 606 m² (BD TOPO) + 10 % de terrasses, soit 666 m²). 0 m² supposent 2 niveaux en gradins sur une pente de 1,7 % : coûteux, et l'ABF (site inscrit) peut réduire le projet.</t>
  </si>
  <si>
    <t>non chiffré</t>
  </si>
  <si>
    <t>Surélévation</t>
  </si>
  <si>
    <t>Pas de plancher résiduel suffisant ou hauteur déjà atteinte : aucun niveau supplémentaire possible.</t>
  </si>
  <si>
    <t>Extension + rénovation</t>
  </si>
  <si>
    <t>Extension prudente de 0 m² de plain-pied et rénovation lourde des 630 m² existants. Reste soumis à l'avis de l'ABF (site inscrit), mais sans gradins.</t>
  </si>
  <si>
    <t>Division parcellaire</t>
  </si>
  <si>
    <t>Unité foncière de 1 384 m², sous le seuil de 800 m², lot détaché inférieur à 300 m² ou prix du terrain à bâtir inconnu : division non retenue.</t>
  </si>
  <si>
    <t>Démolition-reconstruction (neuf)</t>
  </si>
  <si>
    <t>Construction neuve non retenue : terrain trop petit pour le minimum du règlement, zone non constructible ou surface de plancher insuffisante.</t>
  </si>
  <si>
    <t>Lots (plusieurs logements)</t>
  </si>
  <si>
    <t>Plusieurs logements : non étudié pour ce terrain (programme de promotion à instruire au cas par cas).</t>
  </si>
  <si>
    <t>Meilleur scénario (marge nette médiane)</t>
  </si>
  <si>
    <t>Pour le classement (hors improbable)</t>
  </si>
  <si>
    <t>Estimation indicative fondée sur le règlement du PLU (zone UF), les ventes DVF et des coûts supposés : à confirmer par un certificat d'urbanisme, un avis préalable de l'ABF et des devis.</t>
  </si>
  <si>
    <t>Statut : possible. Pas de création de surface, donc pas de contrainte d'emprise. En site inscrit, toute modification de façade ou de toiture passe par l'avis de l'ABF.</t>
  </si>
  <si>
    <t>Hypothèse prudente</t>
  </si>
  <si>
    <t>Prix de revente :</t>
  </si>
  <si>
    <t>Quantité</t>
  </si>
  <si>
    <t>Prix unitaire</t>
  </si>
  <si>
    <t>Total</t>
  </si>
  <si>
    <t>Hypothèse médiane</t>
  </si>
  <si>
    <t>Hypothèse optimiste</t>
  </si>
  <si>
    <t>Recette : revente de la maison rénovée</t>
  </si>
  <si>
    <t>Surface × prix de revente ancien haut de gamme Èze</t>
  </si>
  <si>
    <t>Prix d'achat</t>
  </si>
  <si>
    <t>forfait</t>
  </si>
  <si>
    <t>Prix demandé</t>
  </si>
  <si>
    <t>Frais de notaire</t>
  </si>
  <si>
    <t>Environ 8 % du prix</t>
  </si>
  <si>
    <t>Travaux de rénovation lourde</t>
  </si>
  <si>
    <t>Estimation, à confirmer par devis</t>
  </si>
  <si>
    <t>Honoraires maîtrise d'œuvre</t>
  </si>
  <si>
    <t>Pourcentage des travaux</t>
  </si>
  <si>
    <t>Frais financiers</t>
  </si>
  <si>
    <t>Crédit sur achat + 50 % des travaux, durée du projet</t>
  </si>
  <si>
    <t>3 % du chiffre d'affaires</t>
  </si>
  <si>
    <t>Total des coûts</t>
  </si>
  <si>
    <t>Marge brute (avant frais financiers et commercialisation)</t>
  </si>
  <si>
    <t>Marge nette en % du chiffre d'affaires</t>
  </si>
  <si>
    <t>Prix d'achat maximum pour la marge nette visée</t>
  </si>
  <si>
    <t>Écart avec le prix demandé</t>
  </si>
</sst>
</file>

<file path=xl/styles.xml><?xml version="1.0" encoding="utf-8"?>
<styleSheet xmlns="http://schemas.openxmlformats.org/spreadsheetml/2006/main">
  <numFmts count="4">
    <numFmt numFmtId="164" formatCode="#,##0 &quot;€&quot;"/>
    <numFmt numFmtId="165" formatCode="#,##0.##"/>
    <numFmt numFmtId="166" formatCode="#,##0 &quot;€/m²&quot;"/>
    <numFmt numFmtId="167" formatCode="0.0%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  <fill>
      <patternFill patternType="solid">
        <fgColor rgb="FFE0E7FF"/>
        <bgColor rgb="FF000000"/>
      </patternFill>
    </fill>
    <fill>
      <patternFill patternType="solid">
        <fgColor rgb="FFFFF2CC"/>
        <bgColor rgb="FF000000"/>
      </patternFill>
    </fill>
  </fills>
  <borders count="3">
    <border>
      <left/>
      <right/>
      <top/>
      <bottom/>
      <diagonal/>
    </border>
    <border>
      <left style="thin">
        <color rgb="FFD4A017"/>
      </left>
      <right style="thin">
        <color rgb="FFD4A017"/>
      </right>
      <top style="thin">
        <color rgb="FFD4A017"/>
      </top>
      <bottom style="thin">
        <color rgb="FFD4A017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vertical="center" textRotation="0" wrapText="true" shrinkToFit="false"/>
    </xf>
    <xf xfId="0" fontId="1" numFmtId="0" fillId="3" borderId="0" applyFont="1" applyNumberFormat="0" applyFill="1" applyBorder="0" applyAlignment="0"/>
    <xf xfId="0" fontId="4" numFmtId="164" fillId="4" borderId="1" applyFont="1" applyNumberFormat="1" applyFill="1" applyBorder="1" applyAlignment="0"/>
    <xf xfId="0" fontId="4" numFmtId="165" fillId="4" borderId="1" applyFont="1" applyNumberFormat="1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0" numFmtId="166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1" numFmtId="165" fillId="0" borderId="0" applyFont="1" applyNumberFormat="1" applyFill="0" applyBorder="0" applyAlignment="0"/>
    <xf xfId="0" fontId="1" numFmtId="164" fillId="0" borderId="0" applyFont="1" applyNumberFormat="1" applyFill="0" applyBorder="0" applyAlignment="0"/>
    <xf xfId="0" fontId="0" numFmtId="167" fillId="0" borderId="0" applyFont="0" applyNumberFormat="1" applyFill="0" applyBorder="0" applyAlignment="0"/>
    <xf xfId="0" fontId="1" numFmtId="167" fillId="0" borderId="0" applyFont="1" applyNumberFormat="1" applyFill="0" applyBorder="0" applyAlignment="0"/>
    <xf xfId="0" fontId="1" numFmtId="0" fillId="0" borderId="2" applyFont="1" applyNumberFormat="0" applyFill="0" applyBorder="1" applyAlignment="0"/>
    <xf xfId="0" fontId="0" numFmtId="0" fillId="0" borderId="2" applyFont="0" applyNumberFormat="0" applyFill="0" applyBorder="1" applyAlignment="0"/>
    <xf xfId="0" fontId="0" numFmtId="164" fillId="0" borderId="2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2"/>
  <sheetViews>
    <sheetView tabSelected="0" workbookViewId="0" showGridLines="true" showRowColHeaders="1">
      <pane ySplit="4" activePane="bottomLeft" state="frozen" topLeftCell="A5"/>
      <selection pane="bottomLeft" activeCell="C82" sqref="C82"/>
    </sheetView>
  </sheetViews>
  <sheetFormatPr defaultRowHeight="14.4" outlineLevelRow="0" outlineLevelCol="0"/>
  <cols>
    <col min="1" max="1" width="52" customWidth="true" style="0"/>
    <col min="2" max="2" width="14" customWidth="true" style="0"/>
    <col min="3" max="3" width="16" customWidth="true" style="0"/>
    <col min="4" max="4" width="70" customWidth="true" style="0"/>
  </cols>
  <sheetData>
    <row r="1" spans="1:4">
      <c r="A1" s="2" t="s">
        <v>0</v>
      </c>
    </row>
    <row r="2" spans="1:4">
      <c r="A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  <row r="5" spans="1:4">
      <c r="A5" s="4" t="s">
        <v>6</v>
      </c>
      <c r="B5" s="4"/>
      <c r="C5" s="4"/>
      <c r="D5" s="4"/>
    </row>
    <row r="6" spans="1:4">
      <c r="A6" t="s">
        <v>7</v>
      </c>
      <c r="B6" t="s">
        <v>8</v>
      </c>
      <c r="C6" s="5">
        <v>1050000.0</v>
      </c>
      <c r="D6" t="s">
        <v>9</v>
      </c>
    </row>
    <row r="7" spans="1:4">
      <c r="A7" t="s">
        <v>10</v>
      </c>
      <c r="B7" t="s">
        <v>11</v>
      </c>
      <c r="C7" s="6">
        <v>8</v>
      </c>
      <c r="D7" t="s">
        <v>12</v>
      </c>
    </row>
    <row r="8" spans="1:4">
      <c r="A8" s="4" t="s">
        <v>13</v>
      </c>
      <c r="B8" s="4"/>
      <c r="C8" s="4"/>
      <c r="D8" s="4"/>
    </row>
    <row r="9" spans="1:4">
      <c r="A9" t="s">
        <v>14</v>
      </c>
      <c r="B9" t="s">
        <v>15</v>
      </c>
      <c r="C9" s="6">
        <v>2110.0</v>
      </c>
      <c r="D9" t="s">
        <v>16</v>
      </c>
    </row>
    <row r="10" spans="1:4">
      <c r="A10" t="s">
        <v>17</v>
      </c>
      <c r="B10" t="s">
        <v>15</v>
      </c>
      <c r="C10" s="6">
        <v>2560.0</v>
      </c>
      <c r="D10" t="s">
        <v>16</v>
      </c>
    </row>
    <row r="11" spans="1:4">
      <c r="A11" t="s">
        <v>18</v>
      </c>
      <c r="B11" t="s">
        <v>15</v>
      </c>
      <c r="C11" s="6">
        <v>2820.0</v>
      </c>
      <c r="D11" t="s">
        <v>16</v>
      </c>
    </row>
    <row r="12" spans="1:4">
      <c r="A12" s="4" t="s">
        <v>19</v>
      </c>
      <c r="B12" s="4"/>
      <c r="C12" s="4"/>
      <c r="D12" s="4"/>
    </row>
    <row r="13" spans="1:4">
      <c r="A13" t="s">
        <v>20</v>
      </c>
      <c r="B13" t="s">
        <v>21</v>
      </c>
      <c r="C13" s="6">
        <v>630</v>
      </c>
      <c r="D13" t="s">
        <v>9</v>
      </c>
    </row>
    <row r="14" spans="1:4">
      <c r="A14" t="s">
        <v>22</v>
      </c>
      <c r="B14" t="s">
        <v>21</v>
      </c>
      <c r="C14" s="6">
        <v>0</v>
      </c>
      <c r="D14" t="s">
        <v>23</v>
      </c>
    </row>
    <row r="15" spans="1:4">
      <c r="A15" t="s">
        <v>24</v>
      </c>
      <c r="B15" t="s">
        <v>21</v>
      </c>
      <c r="C15" s="6">
        <v>0</v>
      </c>
      <c r="D15" t="s">
        <v>25</v>
      </c>
    </row>
    <row r="16" spans="1:4">
      <c r="A16" s="4" t="s">
        <v>26</v>
      </c>
      <c r="B16" s="4"/>
      <c r="C16" s="4"/>
      <c r="D16" s="4"/>
    </row>
    <row r="17" spans="1:4">
      <c r="A17" t="s">
        <v>27</v>
      </c>
      <c r="B17" t="s">
        <v>15</v>
      </c>
      <c r="C17" s="6">
        <v>1100.0</v>
      </c>
      <c r="D17" t="s">
        <v>28</v>
      </c>
    </row>
    <row r="18" spans="1:4">
      <c r="A18" t="s">
        <v>29</v>
      </c>
      <c r="B18" t="s">
        <v>15</v>
      </c>
      <c r="C18" s="6">
        <v>2200.0</v>
      </c>
      <c r="D18" t="s">
        <v>30</v>
      </c>
    </row>
    <row r="19" spans="1:4">
      <c r="A19" t="s">
        <v>31</v>
      </c>
      <c r="B19" t="s">
        <v>32</v>
      </c>
      <c r="C19" s="6">
        <v>0</v>
      </c>
      <c r="D19" t="s">
        <v>33</v>
      </c>
    </row>
    <row r="20" spans="1:4">
      <c r="A20" s="4" t="s">
        <v>34</v>
      </c>
      <c r="B20" s="4"/>
      <c r="C20" s="4"/>
      <c r="D20" s="4"/>
    </row>
    <row r="21" spans="1:4">
      <c r="A21" t="s">
        <v>35</v>
      </c>
      <c r="B21" t="s">
        <v>36</v>
      </c>
      <c r="C21" s="6">
        <v>8</v>
      </c>
      <c r="D21" t="s">
        <v>37</v>
      </c>
    </row>
    <row r="22" spans="1:4">
      <c r="A22" t="s">
        <v>38</v>
      </c>
      <c r="B22" t="s">
        <v>36</v>
      </c>
      <c r="C22" s="6">
        <v>12</v>
      </c>
      <c r="D22" t="s">
        <v>39</v>
      </c>
    </row>
    <row r="23" spans="1:4">
      <c r="A23" t="s">
        <v>40</v>
      </c>
      <c r="B23" t="s">
        <v>36</v>
      </c>
      <c r="C23" s="6">
        <v>6</v>
      </c>
      <c r="D23" t="s">
        <v>37</v>
      </c>
    </row>
    <row r="24" spans="1:4">
      <c r="A24" t="s">
        <v>41</v>
      </c>
      <c r="B24" t="s">
        <v>15</v>
      </c>
      <c r="C24" s="6">
        <v>900</v>
      </c>
      <c r="D24" t="s">
        <v>42</v>
      </c>
    </row>
    <row r="25" spans="1:4">
      <c r="A25" t="s">
        <v>43</v>
      </c>
      <c r="B25" t="s">
        <v>11</v>
      </c>
      <c r="C25" s="6">
        <v>5</v>
      </c>
      <c r="D25" t="s">
        <v>44</v>
      </c>
    </row>
    <row r="26" spans="1:4">
      <c r="A26" t="s">
        <v>45</v>
      </c>
      <c r="B26" t="s">
        <v>36</v>
      </c>
      <c r="C26" s="6">
        <v>3</v>
      </c>
      <c r="D26" t="s">
        <v>37</v>
      </c>
    </row>
    <row r="27" spans="1:4">
      <c r="A27" t="s">
        <v>46</v>
      </c>
      <c r="B27" t="s">
        <v>36</v>
      </c>
      <c r="C27" s="6">
        <v>10</v>
      </c>
      <c r="D27" t="s">
        <v>47</v>
      </c>
    </row>
    <row r="28" spans="1:4">
      <c r="A28" t="s">
        <v>48</v>
      </c>
      <c r="B28" t="s">
        <v>49</v>
      </c>
      <c r="C28" s="6">
        <v>3</v>
      </c>
      <c r="D28" t="s">
        <v>50</v>
      </c>
    </row>
    <row r="29" spans="1:4">
      <c r="A29" s="4" t="s">
        <v>51</v>
      </c>
      <c r="B29" s="4"/>
      <c r="C29" s="4"/>
      <c r="D29" s="4"/>
    </row>
    <row r="30" spans="1:4">
      <c r="A30" t="s">
        <v>52</v>
      </c>
      <c r="B30" t="s">
        <v>53</v>
      </c>
      <c r="C30" s="6">
        <v>5</v>
      </c>
      <c r="D30" t="s">
        <v>54</v>
      </c>
    </row>
    <row r="31" spans="1:4">
      <c r="A31" t="s">
        <v>55</v>
      </c>
      <c r="B31" t="s">
        <v>56</v>
      </c>
      <c r="C31" s="6">
        <v>12</v>
      </c>
      <c r="D31" t="s">
        <v>37</v>
      </c>
    </row>
    <row r="32" spans="1:4">
      <c r="A32" t="s">
        <v>57</v>
      </c>
      <c r="B32" t="s">
        <v>56</v>
      </c>
      <c r="C32" s="6">
        <v>20</v>
      </c>
      <c r="D32" t="s">
        <v>58</v>
      </c>
    </row>
    <row r="33" spans="1:4">
      <c r="A33" t="s">
        <v>59</v>
      </c>
      <c r="B33" t="s">
        <v>49</v>
      </c>
      <c r="C33" s="6">
        <v>15</v>
      </c>
      <c r="D33" t="s">
        <v>60</v>
      </c>
    </row>
    <row r="34" spans="1:4">
      <c r="A34" s="4" t="s">
        <v>19</v>
      </c>
      <c r="B34" s="4"/>
      <c r="C34" s="4"/>
      <c r="D34" s="4"/>
    </row>
    <row r="35" spans="1:4">
      <c r="A35" t="s">
        <v>61</v>
      </c>
      <c r="B35" t="s">
        <v>21</v>
      </c>
      <c r="C35" s="6">
        <v>0</v>
      </c>
      <c r="D35" t="s">
        <v>62</v>
      </c>
    </row>
    <row r="36" spans="1:4">
      <c r="A36" s="4" t="s">
        <v>63</v>
      </c>
      <c r="B36" s="4"/>
      <c r="C36" s="4"/>
      <c r="D36" s="4"/>
    </row>
    <row r="37" spans="1:4">
      <c r="A37" t="s">
        <v>64</v>
      </c>
      <c r="B37" t="s">
        <v>21</v>
      </c>
      <c r="C37" s="6">
        <v>0</v>
      </c>
      <c r="D37" t="s">
        <v>65</v>
      </c>
    </row>
    <row r="38" spans="1:4">
      <c r="A38" t="s">
        <v>66</v>
      </c>
      <c r="B38" t="s">
        <v>15</v>
      </c>
      <c r="C38" s="6">
        <v>0.0</v>
      </c>
      <c r="D38" t="s">
        <v>67</v>
      </c>
    </row>
    <row r="39" spans="1:4">
      <c r="A39" t="s">
        <v>68</v>
      </c>
      <c r="B39" t="s">
        <v>8</v>
      </c>
      <c r="C39" s="5">
        <v>15000</v>
      </c>
      <c r="D39" t="s">
        <v>69</v>
      </c>
    </row>
    <row r="40" spans="1:4">
      <c r="A40" t="s">
        <v>70</v>
      </c>
      <c r="B40" t="s">
        <v>8</v>
      </c>
      <c r="C40" s="5">
        <v>18000</v>
      </c>
      <c r="D40" t="s">
        <v>71</v>
      </c>
    </row>
    <row r="41" spans="1:4">
      <c r="A41" t="s">
        <v>72</v>
      </c>
      <c r="B41" t="s">
        <v>21</v>
      </c>
      <c r="C41" s="6">
        <v>0</v>
      </c>
      <c r="D41" t="s">
        <v>73</v>
      </c>
    </row>
    <row r="42" spans="1:4">
      <c r="A42" t="s">
        <v>74</v>
      </c>
      <c r="B42" t="s">
        <v>11</v>
      </c>
      <c r="C42" s="6">
        <v>85</v>
      </c>
      <c r="D42" t="s">
        <v>75</v>
      </c>
    </row>
    <row r="43" spans="1:4">
      <c r="A43" s="4" t="s">
        <v>51</v>
      </c>
      <c r="B43" s="4"/>
      <c r="C43" s="4"/>
      <c r="D43" s="4"/>
    </row>
    <row r="44" spans="1:4">
      <c r="A44" t="s">
        <v>76</v>
      </c>
      <c r="B44" t="s">
        <v>56</v>
      </c>
      <c r="C44" s="6">
        <v>14</v>
      </c>
      <c r="D44" t="s">
        <v>77</v>
      </c>
    </row>
    <row r="45" spans="1:4">
      <c r="A45" s="4" t="s">
        <v>78</v>
      </c>
      <c r="B45" s="4"/>
      <c r="C45" s="4"/>
      <c r="D45" s="4"/>
    </row>
    <row r="46" spans="1:4">
      <c r="A46" t="s">
        <v>79</v>
      </c>
      <c r="B46" t="s">
        <v>21</v>
      </c>
      <c r="C46" s="6">
        <v>0</v>
      </c>
      <c r="D46" t="s">
        <v>80</v>
      </c>
    </row>
    <row r="47" spans="1:4">
      <c r="A47" t="s">
        <v>81</v>
      </c>
      <c r="B47" t="s">
        <v>11</v>
      </c>
      <c r="C47" s="6">
        <v>95</v>
      </c>
      <c r="D47" t="s">
        <v>82</v>
      </c>
    </row>
    <row r="48" spans="1:4">
      <c r="A48" t="s">
        <v>83</v>
      </c>
      <c r="B48" t="s">
        <v>15</v>
      </c>
      <c r="C48" s="6">
        <v>3300.0</v>
      </c>
      <c r="D48" t="s">
        <v>84</v>
      </c>
    </row>
    <row r="49" spans="1:4">
      <c r="A49" t="s">
        <v>85</v>
      </c>
      <c r="B49" t="s">
        <v>15</v>
      </c>
      <c r="C49" s="6">
        <v>3400.0</v>
      </c>
      <c r="D49" t="s">
        <v>86</v>
      </c>
    </row>
    <row r="50" spans="1:4">
      <c r="A50" t="s">
        <v>87</v>
      </c>
      <c r="B50" t="s">
        <v>15</v>
      </c>
      <c r="C50" s="6">
        <v>4000.0</v>
      </c>
      <c r="D50" t="s">
        <v>88</v>
      </c>
    </row>
    <row r="51" spans="1:4">
      <c r="A51" t="s">
        <v>89</v>
      </c>
      <c r="B51" t="s">
        <v>11</v>
      </c>
      <c r="C51" s="6">
        <v>20</v>
      </c>
      <c r="D51" t="s">
        <v>90</v>
      </c>
    </row>
    <row r="52" spans="1:4">
      <c r="A52" t="s">
        <v>91</v>
      </c>
      <c r="B52" t="s">
        <v>11</v>
      </c>
      <c r="C52" s="6">
        <v>20</v>
      </c>
      <c r="D52" t="s">
        <v>92</v>
      </c>
    </row>
    <row r="53" spans="1:4">
      <c r="A53" t="s">
        <v>93</v>
      </c>
      <c r="B53" t="s">
        <v>94</v>
      </c>
      <c r="C53" s="6">
        <v>0</v>
      </c>
      <c r="D53" t="s">
        <v>95</v>
      </c>
    </row>
    <row r="54" spans="1:4">
      <c r="A54" s="4" t="s">
        <v>96</v>
      </c>
      <c r="B54" s="4"/>
      <c r="C54" s="4"/>
      <c r="D54" s="4"/>
    </row>
    <row r="55" spans="1:4">
      <c r="A55" t="s">
        <v>97</v>
      </c>
      <c r="B55" t="s">
        <v>8</v>
      </c>
      <c r="C55" s="5">
        <v>1025000</v>
      </c>
      <c r="D55" t="s">
        <v>98</v>
      </c>
    </row>
    <row r="56" spans="1:4">
      <c r="A56" t="s">
        <v>99</v>
      </c>
      <c r="B56" t="s">
        <v>8</v>
      </c>
      <c r="C56" s="5">
        <v>43000</v>
      </c>
      <c r="D56" t="s">
        <v>100</v>
      </c>
    </row>
    <row r="57" spans="1:4">
      <c r="A57" t="s">
        <v>101</v>
      </c>
      <c r="B57" t="s">
        <v>8</v>
      </c>
      <c r="C57" s="5">
        <v>10000</v>
      </c>
      <c r="D57" t="s">
        <v>102</v>
      </c>
    </row>
    <row r="58" spans="1:4">
      <c r="A58" s="4" t="s">
        <v>103</v>
      </c>
      <c r="B58" s="4"/>
      <c r="C58" s="4"/>
      <c r="D58" s="4"/>
    </row>
    <row r="59" spans="1:4">
      <c r="A59" t="s">
        <v>104</v>
      </c>
      <c r="B59" t="s">
        <v>8</v>
      </c>
      <c r="C59" s="5">
        <v>0</v>
      </c>
      <c r="D59" t="s">
        <v>105</v>
      </c>
    </row>
    <row r="60" spans="1:4">
      <c r="A60" t="s">
        <v>106</v>
      </c>
      <c r="B60" t="s">
        <v>8</v>
      </c>
      <c r="C60" s="5">
        <v>63000</v>
      </c>
      <c r="D60" t="s">
        <v>107</v>
      </c>
    </row>
    <row r="61" spans="1:4">
      <c r="A61" t="s">
        <v>108</v>
      </c>
      <c r="B61" t="s">
        <v>8</v>
      </c>
      <c r="C61" s="5">
        <v>0</v>
      </c>
      <c r="D61" t="s">
        <v>109</v>
      </c>
    </row>
    <row r="62" spans="1:4">
      <c r="A62" t="s">
        <v>110</v>
      </c>
      <c r="B62" t="s">
        <v>8</v>
      </c>
      <c r="C62" s="5">
        <v>0</v>
      </c>
      <c r="D62" t="s">
        <v>111</v>
      </c>
    </row>
    <row r="63" spans="1:4">
      <c r="A63" t="s">
        <v>112</v>
      </c>
      <c r="B63" t="s">
        <v>8</v>
      </c>
      <c r="C63" s="5">
        <v>0</v>
      </c>
      <c r="D63" t="s">
        <v>111</v>
      </c>
    </row>
    <row r="64" spans="1:4">
      <c r="A64" t="s">
        <v>113</v>
      </c>
      <c r="B64" t="s">
        <v>8</v>
      </c>
      <c r="C64" s="5">
        <v>0</v>
      </c>
      <c r="D64" t="s">
        <v>114</v>
      </c>
    </row>
    <row r="65" spans="1:4">
      <c r="A65" t="s">
        <v>115</v>
      </c>
      <c r="B65" t="s">
        <v>8</v>
      </c>
      <c r="C65" s="5">
        <v>10000</v>
      </c>
      <c r="D65" t="s">
        <v>116</v>
      </c>
    </row>
    <row r="66" spans="1:4">
      <c r="A66" t="s">
        <v>117</v>
      </c>
      <c r="B66" t="s">
        <v>11</v>
      </c>
      <c r="C66" s="6">
        <v>5</v>
      </c>
      <c r="D66" t="s">
        <v>118</v>
      </c>
    </row>
    <row r="67" spans="1:4">
      <c r="A67" s="4" t="s">
        <v>119</v>
      </c>
      <c r="B67" s="4"/>
      <c r="C67" s="4"/>
      <c r="D67" s="4"/>
    </row>
    <row r="68" spans="1:4">
      <c r="A68" t="s">
        <v>120</v>
      </c>
      <c r="B68" t="s">
        <v>8</v>
      </c>
      <c r="C68" s="5">
        <v>0</v>
      </c>
      <c r="D68" t="s">
        <v>111</v>
      </c>
    </row>
    <row r="69" spans="1:4">
      <c r="A69" t="s">
        <v>121</v>
      </c>
      <c r="B69" t="s">
        <v>8</v>
      </c>
      <c r="C69" s="5">
        <v>0</v>
      </c>
      <c r="D69" t="s">
        <v>122</v>
      </c>
    </row>
    <row r="70" spans="1:4">
      <c r="A70" t="s">
        <v>123</v>
      </c>
      <c r="B70" t="s">
        <v>8</v>
      </c>
      <c r="C70" s="5">
        <v>5000</v>
      </c>
      <c r="D70" t="s">
        <v>124</v>
      </c>
    </row>
    <row r="71" spans="1:4">
      <c r="A71" t="s">
        <v>125</v>
      </c>
      <c r="B71" t="s">
        <v>8</v>
      </c>
      <c r="C71" s="5">
        <v>0</v>
      </c>
      <c r="D71" t="s">
        <v>126</v>
      </c>
    </row>
    <row r="72" spans="1:4">
      <c r="A72" t="s">
        <v>127</v>
      </c>
      <c r="B72" t="s">
        <v>8</v>
      </c>
      <c r="C72" s="5">
        <v>0</v>
      </c>
      <c r="D72" t="s">
        <v>128</v>
      </c>
    </row>
    <row r="73" spans="1:4">
      <c r="A73" t="s">
        <v>129</v>
      </c>
      <c r="B73" t="s">
        <v>8</v>
      </c>
      <c r="C73" s="5">
        <v>8000</v>
      </c>
      <c r="D73" t="s">
        <v>130</v>
      </c>
    </row>
    <row r="74" spans="1:4">
      <c r="A74" s="4" t="s">
        <v>131</v>
      </c>
      <c r="B74" s="4"/>
      <c r="C74" s="4"/>
      <c r="D74" s="4"/>
    </row>
    <row r="75" spans="1:4">
      <c r="A75" t="s">
        <v>132</v>
      </c>
      <c r="B75" t="s">
        <v>11</v>
      </c>
      <c r="C75" s="6">
        <v>9</v>
      </c>
      <c r="D75" t="s">
        <v>133</v>
      </c>
    </row>
    <row r="76" spans="1:4">
      <c r="A76" t="s">
        <v>134</v>
      </c>
      <c r="B76" t="s">
        <v>56</v>
      </c>
      <c r="C76" s="6">
        <v>20</v>
      </c>
      <c r="D76" t="s">
        <v>135</v>
      </c>
    </row>
    <row r="77" spans="1:4">
      <c r="A77" t="s">
        <v>136</v>
      </c>
      <c r="B77" t="s">
        <v>11</v>
      </c>
      <c r="C77" s="6">
        <v>15</v>
      </c>
      <c r="D77" t="s">
        <v>137</v>
      </c>
    </row>
    <row r="78" spans="1:4">
      <c r="A78" t="s">
        <v>138</v>
      </c>
      <c r="B78" t="s">
        <v>11</v>
      </c>
      <c r="C78" s="6">
        <v>4.7</v>
      </c>
      <c r="D78" t="s">
        <v>139</v>
      </c>
    </row>
    <row r="79" spans="1:4">
      <c r="A79" t="s">
        <v>140</v>
      </c>
      <c r="B79" t="s">
        <v>8</v>
      </c>
      <c r="C79" s="5">
        <v>8000</v>
      </c>
      <c r="D79" t="s">
        <v>141</v>
      </c>
    </row>
    <row r="80" spans="1:4">
      <c r="A80" s="4" t="s">
        <v>142</v>
      </c>
      <c r="B80" s="4"/>
      <c r="C80" s="4"/>
      <c r="D80" s="4"/>
    </row>
    <row r="81" spans="1:4">
      <c r="A81" t="s">
        <v>143</v>
      </c>
      <c r="B81" t="s">
        <v>56</v>
      </c>
      <c r="C81" s="6">
        <v>20</v>
      </c>
      <c r="D81" t="s">
        <v>144</v>
      </c>
    </row>
    <row r="82" spans="1:4">
      <c r="A82" t="s">
        <v>145</v>
      </c>
      <c r="B82" t="s">
        <v>11</v>
      </c>
      <c r="C82" s="6">
        <v>25</v>
      </c>
      <c r="D82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5"/>
  <sheetViews>
    <sheetView tabSelected="0" workbookViewId="0" showGridLines="true" showRowColHeaders="1">
      <pane xSplit="3" ySplit="4" activePane="bottomRight" state="frozen" topLeftCell="D5"/>
      <selection pane="bottomRight" activeCell="A13" sqref="A13:D13"/>
    </sheetView>
  </sheetViews>
  <sheetFormatPr defaultRowHeight="14.4" outlineLevelRow="0" outlineLevelCol="0"/>
  <cols>
    <col min="1" max="1" width="38" customWidth="true" style="0"/>
    <col min="2" max="2" width="12" customWidth="true" style="0"/>
    <col min="3" max="3" width="70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8" customWidth="true" style="0"/>
  </cols>
  <sheetData>
    <row r="1" spans="1:13">
      <c r="A1" s="2" t="s">
        <v>147</v>
      </c>
    </row>
    <row r="3" spans="1:13">
      <c r="A3" s="3" t="s">
        <v>148</v>
      </c>
      <c r="B3" s="3" t="s">
        <v>149</v>
      </c>
      <c r="C3" s="3" t="s">
        <v>150</v>
      </c>
      <c r="D3" s="3" t="s">
        <v>151</v>
      </c>
      <c r="E3" s="3"/>
      <c r="F3" s="3"/>
      <c r="G3" s="3" t="s">
        <v>152</v>
      </c>
      <c r="H3" s="3"/>
      <c r="I3" s="3"/>
      <c r="J3" s="3" t="s">
        <v>153</v>
      </c>
      <c r="K3" s="3"/>
      <c r="L3" s="3"/>
    </row>
    <row r="4" spans="1:13">
      <c r="A4" s="3"/>
      <c r="B4" s="3"/>
      <c r="C4" s="3"/>
      <c r="D4" s="3" t="s">
        <v>154</v>
      </c>
      <c r="E4" s="3" t="s">
        <v>155</v>
      </c>
      <c r="F4" s="3" t="s">
        <v>156</v>
      </c>
      <c r="G4" s="3" t="s">
        <v>154</v>
      </c>
      <c r="H4" s="3" t="s">
        <v>155</v>
      </c>
      <c r="I4" s="3" t="s">
        <v>156</v>
      </c>
      <c r="J4" s="3" t="s">
        <v>154</v>
      </c>
      <c r="K4" s="3" t="s">
        <v>155</v>
      </c>
      <c r="L4" s="3" t="s">
        <v>156</v>
      </c>
      <c r="M4" t="s">
        <v>174</v>
      </c>
    </row>
    <row r="5" spans="1:13" customHeight="1" ht="62">
      <c r="A5" t="s">
        <v>157</v>
      </c>
      <c r="B5" t="s">
        <v>158</v>
      </c>
      <c r="C5" s="7" t="s">
        <v>159</v>
      </c>
      <c r="D5" s="10">
        <f>'Rénover-revendre'!F18</f>
        <v>-746565.75</v>
      </c>
      <c r="E5" s="10">
        <f>'Rénover-revendre'!I18</f>
        <v>-471570.75</v>
      </c>
      <c r="F5" s="10">
        <f>'Rénover-revendre'!L18</f>
        <v>-312684.75</v>
      </c>
      <c r="G5" s="13">
        <f>'Rénover-revendre'!F19</f>
        <v>-0.56162322274882</v>
      </c>
      <c r="H5" s="13">
        <f>'Rénover-revendre'!I19</f>
        <v>-0.292392578125</v>
      </c>
      <c r="I5" s="13">
        <f>'Rénover-revendre'!L19</f>
        <v>-0.17600177304965</v>
      </c>
      <c r="J5" s="10">
        <f>'Rénover-revendre'!F20</f>
        <v>215819.44444444449618</v>
      </c>
      <c r="K5" s="10">
        <f>'Rénover-revendre'!I20</f>
        <v>420819.44444444449618</v>
      </c>
      <c r="L5" s="10">
        <f>'Rénover-revendre'!L20</f>
        <v>539263.88888888899237</v>
      </c>
      <c r="M5">
        <f>IF(OR(B5="Improbable",B5="Impossible"),-1E+15,IF(ISNUMBER(E5),E5,-1E+15))</f>
        <v>-471570.75</v>
      </c>
    </row>
    <row r="6" spans="1:13" customHeight="1" ht="62">
      <c r="A6" t="s">
        <v>24</v>
      </c>
      <c r="B6" t="s">
        <v>160</v>
      </c>
      <c r="C6" s="7" t="s">
        <v>161</v>
      </c>
      <c r="D6" t="s">
        <v>162</v>
      </c>
      <c r="M6">
        <f>IF(OR(B6="Improbable",B6="Impossible"),-1E+15,IF(ISNUMBER(E6),E6,-1E+15))</f>
        <v>-1.0E+15</v>
      </c>
    </row>
    <row r="7" spans="1:13" customHeight="1" ht="62">
      <c r="A7" t="s">
        <v>163</v>
      </c>
      <c r="B7" t="s">
        <v>160</v>
      </c>
      <c r="C7" s="7" t="s">
        <v>164</v>
      </c>
      <c r="D7" t="s">
        <v>162</v>
      </c>
      <c r="M7">
        <f>IF(OR(B7="Improbable",B7="Impossible"),-1E+15,IF(ISNUMBER(E7),E7,-1E+15))</f>
        <v>-1.0E+15</v>
      </c>
    </row>
    <row r="8" spans="1:13" customHeight="1" ht="62">
      <c r="A8" t="s">
        <v>165</v>
      </c>
      <c r="B8" t="s">
        <v>160</v>
      </c>
      <c r="C8" s="7" t="s">
        <v>166</v>
      </c>
      <c r="D8" t="s">
        <v>162</v>
      </c>
      <c r="M8">
        <f>IF(OR(B8="Improbable",B8="Impossible"),-1E+15,IF(ISNUMBER(E8),E8,-1E+15))</f>
        <v>-1.0E+15</v>
      </c>
    </row>
    <row r="9" spans="1:13" customHeight="1" ht="62">
      <c r="A9" t="s">
        <v>167</v>
      </c>
      <c r="B9" t="s">
        <v>160</v>
      </c>
      <c r="C9" s="7" t="s">
        <v>168</v>
      </c>
      <c r="D9" t="s">
        <v>162</v>
      </c>
      <c r="M9">
        <f>IF(OR(B9="Improbable",B9="Impossible"),-1E+15,IF(ISNUMBER(E9),E9,-1E+15))</f>
        <v>-1.0E+15</v>
      </c>
    </row>
    <row r="10" spans="1:13" customHeight="1" ht="62">
      <c r="A10" t="s">
        <v>169</v>
      </c>
      <c r="B10" t="s">
        <v>160</v>
      </c>
      <c r="C10" s="7" t="s">
        <v>170</v>
      </c>
      <c r="D10" t="s">
        <v>162</v>
      </c>
      <c r="M10">
        <f>IF(OR(B10="Improbable",B10="Impossible"),-1E+15,IF(ISNUMBER(E10),E10,-1E+15))</f>
        <v>-1.0E+15</v>
      </c>
    </row>
    <row r="11" spans="1:13" customHeight="1" ht="62">
      <c r="A11" t="s">
        <v>171</v>
      </c>
      <c r="B11" t="s">
        <v>160</v>
      </c>
      <c r="C11" s="7" t="s">
        <v>172</v>
      </c>
      <c r="D11" t="s">
        <v>162</v>
      </c>
      <c r="M11">
        <f>IF(OR(B11="Improbable",B11="Impossible"),-1E+15,IF(ISNUMBER(E11),E11,-1E+15))</f>
        <v>-1.0E+15</v>
      </c>
    </row>
    <row r="13" spans="1:13">
      <c r="A13" s="1" t="s">
        <v>173</v>
      </c>
      <c r="B13" s="1"/>
      <c r="C13" s="1"/>
      <c r="D13" s="1" t="str">
        <f>INDEX(A5:A11,MATCH(MAX(M5:M11),M5:M11,0))</f>
        <v>Rénover-revendre</v>
      </c>
    </row>
    <row r="15" spans="1:13">
      <c r="A15" t="s">
        <v>175</v>
      </c>
    </row>
  </sheetData>
  <mergeCells>
    <mergeCell ref="D3:F3"/>
    <mergeCell ref="G3:I3"/>
    <mergeCell ref="J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1"/>
  <sheetViews>
    <sheetView tabSelected="0" workbookViewId="0" showGridLines="true" showRowColHeaders="1">
      <pane xSplit="3" ySplit="5" activePane="bottomRight" state="frozen" topLeftCell="D6"/>
      <selection pane="bottomRight" activeCell="A16" sqref="A16:L21"/>
    </sheetView>
  </sheetViews>
  <sheetFormatPr defaultRowHeight="14.4" outlineLevelRow="0" outlineLevelCol="0"/>
  <cols>
    <col min="1" max="1" width="44" customWidth="true" style="0"/>
    <col min="2" max="2" width="9" customWidth="true" style="0"/>
    <col min="3" max="3" width="46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</cols>
  <sheetData>
    <row r="1" spans="1:12">
      <c r="A1" s="2" t="s">
        <v>157</v>
      </c>
    </row>
    <row r="2" spans="1:12" customHeight="1" ht="48">
      <c r="A2" s="7" t="s">
        <v>176</v>
      </c>
    </row>
    <row r="3" spans="1:12">
      <c r="D3" t="s">
        <v>178</v>
      </c>
      <c r="E3" s="8">
        <f>'Hypothèses'!$C$9</f>
        <v>2110</v>
      </c>
      <c r="G3" t="s">
        <v>178</v>
      </c>
      <c r="H3" s="8">
        <f>'Hypothèses'!$C$10</f>
        <v>2560</v>
      </c>
      <c r="J3" t="s">
        <v>178</v>
      </c>
      <c r="K3" s="8">
        <f>'Hypothèses'!$C$11</f>
        <v>2820</v>
      </c>
    </row>
    <row r="4" spans="1:12">
      <c r="A4" s="3" t="s">
        <v>2</v>
      </c>
      <c r="B4" s="3" t="s">
        <v>3</v>
      </c>
      <c r="C4" s="3" t="s">
        <v>5</v>
      </c>
      <c r="D4" s="3" t="s">
        <v>177</v>
      </c>
      <c r="E4" s="3"/>
      <c r="F4" s="3"/>
      <c r="G4" s="3" t="s">
        <v>182</v>
      </c>
      <c r="H4" s="3"/>
      <c r="I4" s="3"/>
      <c r="J4" s="3" t="s">
        <v>183</v>
      </c>
      <c r="K4" s="3"/>
      <c r="L4" s="3"/>
    </row>
    <row r="5" spans="1:12">
      <c r="A5" s="3"/>
      <c r="B5" s="3"/>
      <c r="C5" s="3"/>
      <c r="D5" s="3" t="s">
        <v>179</v>
      </c>
      <c r="E5" s="3" t="s">
        <v>180</v>
      </c>
      <c r="F5" s="3" t="s">
        <v>181</v>
      </c>
      <c r="G5" s="3" t="s">
        <v>179</v>
      </c>
      <c r="H5" s="3" t="s">
        <v>180</v>
      </c>
      <c r="I5" s="3" t="s">
        <v>181</v>
      </c>
      <c r="J5" s="3" t="s">
        <v>179</v>
      </c>
      <c r="K5" s="3" t="s">
        <v>180</v>
      </c>
      <c r="L5" s="3" t="s">
        <v>181</v>
      </c>
    </row>
    <row r="6" spans="1:12">
      <c r="A6" t="s">
        <v>184</v>
      </c>
      <c r="B6" t="s">
        <v>21</v>
      </c>
      <c r="C6" t="s">
        <v>185</v>
      </c>
      <c r="D6" s="11">
        <f>'Hypothèses'!$C$13</f>
        <v>630</v>
      </c>
      <c r="E6" s="12">
        <f>'Hypothèses'!$C$9</f>
        <v>2110</v>
      </c>
      <c r="F6" s="12">
        <f>D6*E6</f>
        <v>1329300</v>
      </c>
      <c r="G6" s="11">
        <f>'Hypothèses'!$C$13</f>
        <v>630</v>
      </c>
      <c r="H6" s="12">
        <f>'Hypothèses'!$C$10</f>
        <v>2560</v>
      </c>
      <c r="I6" s="12">
        <f>G6*H6</f>
        <v>1612800</v>
      </c>
      <c r="J6" s="11">
        <f>'Hypothèses'!$C$13</f>
        <v>630</v>
      </c>
      <c r="K6" s="12">
        <f>'Hypothèses'!$C$11</f>
        <v>2820</v>
      </c>
      <c r="L6" s="12">
        <f>J6*K6</f>
        <v>1776600</v>
      </c>
    </row>
    <row r="7" spans="1:12">
      <c r="A7" t="s">
        <v>186</v>
      </c>
      <c r="B7" t="s">
        <v>187</v>
      </c>
      <c r="C7" t="s">
        <v>188</v>
      </c>
      <c r="D7" s="9">
        <f>1</f>
        <v>1</v>
      </c>
      <c r="E7" s="10">
        <f>'Hypothèses'!$C$6</f>
        <v>1050000</v>
      </c>
      <c r="F7" s="10">
        <f>D7*E7</f>
        <v>1050000</v>
      </c>
      <c r="G7" s="9">
        <f>1</f>
        <v>1</v>
      </c>
      <c r="H7" s="10">
        <f>'Hypothèses'!$C$6</f>
        <v>1050000</v>
      </c>
      <c r="I7" s="10">
        <f>G7*H7</f>
        <v>1050000</v>
      </c>
      <c r="J7" s="9">
        <f>1</f>
        <v>1</v>
      </c>
      <c r="K7" s="10">
        <f>'Hypothèses'!$C$6</f>
        <v>1050000</v>
      </c>
      <c r="L7" s="10">
        <f>J7*K7</f>
        <v>1050000</v>
      </c>
    </row>
    <row r="8" spans="1:12">
      <c r="A8" t="s">
        <v>189</v>
      </c>
      <c r="B8" t="s">
        <v>8</v>
      </c>
      <c r="C8" t="s">
        <v>190</v>
      </c>
      <c r="D8" s="10">
        <f>F7</f>
        <v>1050000</v>
      </c>
      <c r="E8" s="13">
        <f>'Hypothèses'!$C$7/100</f>
        <v>0.08</v>
      </c>
      <c r="F8" s="10">
        <f>D8*E8</f>
        <v>84000</v>
      </c>
      <c r="G8" s="10">
        <f>I7</f>
        <v>1050000</v>
      </c>
      <c r="H8" s="13">
        <f>'Hypothèses'!$C$7/100</f>
        <v>0.08</v>
      </c>
      <c r="I8" s="10">
        <f>G8*H8</f>
        <v>84000</v>
      </c>
      <c r="J8" s="10">
        <f>L7</f>
        <v>1050000</v>
      </c>
      <c r="K8" s="13">
        <f>'Hypothèses'!$C$7/100</f>
        <v>0.08</v>
      </c>
      <c r="L8" s="10">
        <f>J8*K8</f>
        <v>84000</v>
      </c>
    </row>
    <row r="9" spans="1:12">
      <c r="A9" t="s">
        <v>191</v>
      </c>
      <c r="B9" t="s">
        <v>21</v>
      </c>
      <c r="C9" t="s">
        <v>192</v>
      </c>
      <c r="D9" s="9">
        <f>'Hypothèses'!$C$13</f>
        <v>630</v>
      </c>
      <c r="E9" s="10">
        <f>'Hypothèses'!$C$17</f>
        <v>1100</v>
      </c>
      <c r="F9" s="10">
        <f>D9*E9</f>
        <v>693000</v>
      </c>
      <c r="G9" s="9">
        <f>'Hypothèses'!$C$13</f>
        <v>630</v>
      </c>
      <c r="H9" s="10">
        <f>'Hypothèses'!$C$17</f>
        <v>1100</v>
      </c>
      <c r="I9" s="10">
        <f>G9*H9</f>
        <v>693000</v>
      </c>
      <c r="J9" s="9">
        <f>'Hypothèses'!$C$13</f>
        <v>630</v>
      </c>
      <c r="K9" s="10">
        <f>'Hypothèses'!$C$17</f>
        <v>1100</v>
      </c>
      <c r="L9" s="10">
        <f>J9*K9</f>
        <v>693000</v>
      </c>
    </row>
    <row r="10" spans="1:12">
      <c r="A10" t="s">
        <v>193</v>
      </c>
      <c r="B10" t="s">
        <v>8</v>
      </c>
      <c r="C10" t="s">
        <v>194</v>
      </c>
      <c r="D10" s="10">
        <f>F9</f>
        <v>693000</v>
      </c>
      <c r="E10" s="13">
        <f>'Hypothèses'!$C$23/100</f>
        <v>0.06</v>
      </c>
      <c r="F10" s="10">
        <f>D10*E10</f>
        <v>41580</v>
      </c>
      <c r="G10" s="10">
        <f>I9</f>
        <v>693000</v>
      </c>
      <c r="H10" s="13">
        <f>'Hypothèses'!$C$23/100</f>
        <v>0.06</v>
      </c>
      <c r="I10" s="10">
        <f>G10*H10</f>
        <v>41580</v>
      </c>
      <c r="J10" s="10">
        <f>L9</f>
        <v>693000</v>
      </c>
      <c r="K10" s="13">
        <f>'Hypothèses'!$C$23/100</f>
        <v>0.06</v>
      </c>
      <c r="L10" s="10">
        <f>J10*K10</f>
        <v>41580</v>
      </c>
    </row>
    <row r="11" spans="1:12">
      <c r="A11" t="s">
        <v>45</v>
      </c>
      <c r="B11" t="s">
        <v>8</v>
      </c>
      <c r="C11" t="s">
        <v>194</v>
      </c>
      <c r="D11" s="10">
        <f>F9</f>
        <v>693000</v>
      </c>
      <c r="E11" s="13">
        <f>'Hypothèses'!$C$26/100</f>
        <v>0.03</v>
      </c>
      <c r="F11" s="10">
        <f>D11*E11</f>
        <v>20790</v>
      </c>
      <c r="G11" s="10">
        <f>I9</f>
        <v>693000</v>
      </c>
      <c r="H11" s="13">
        <f>'Hypothèses'!$C$26/100</f>
        <v>0.03</v>
      </c>
      <c r="I11" s="10">
        <f>G11*H11</f>
        <v>20790</v>
      </c>
      <c r="J11" s="10">
        <f>L9</f>
        <v>693000</v>
      </c>
      <c r="K11" s="13">
        <f>'Hypothèses'!$C$26/100</f>
        <v>0.03</v>
      </c>
      <c r="L11" s="10">
        <f>J11*K11</f>
        <v>20790</v>
      </c>
    </row>
    <row r="12" spans="1:12">
      <c r="A12" t="s">
        <v>46</v>
      </c>
      <c r="B12" t="s">
        <v>8</v>
      </c>
      <c r="C12" t="s">
        <v>194</v>
      </c>
      <c r="D12" s="10">
        <f>F9</f>
        <v>693000</v>
      </c>
      <c r="E12" s="13">
        <f>'Hypothèses'!$C$27/100</f>
        <v>0.1</v>
      </c>
      <c r="F12" s="10">
        <f>D12*E12</f>
        <v>69300</v>
      </c>
      <c r="G12" s="10">
        <f>I9</f>
        <v>693000</v>
      </c>
      <c r="H12" s="13">
        <f>'Hypothèses'!$C$27/100</f>
        <v>0.1</v>
      </c>
      <c r="I12" s="10">
        <f>G12*H12</f>
        <v>69300</v>
      </c>
      <c r="J12" s="10">
        <f>L9</f>
        <v>693000</v>
      </c>
      <c r="K12" s="13">
        <f>'Hypothèses'!$C$27/100</f>
        <v>0.1</v>
      </c>
      <c r="L12" s="10">
        <f>J12*K12</f>
        <v>69300</v>
      </c>
    </row>
    <row r="13" spans="1:12">
      <c r="A13" t="s">
        <v>195</v>
      </c>
      <c r="B13" t="s">
        <v>8</v>
      </c>
      <c r="C13" t="s">
        <v>196</v>
      </c>
      <c r="D13" s="10">
        <f>F7+F8+0.5*(F9+F10+F11+F12)</f>
        <v>1546335</v>
      </c>
      <c r="E13" s="13">
        <f>'Hypothèses'!$C$30/100*'Hypothèses'!$C$31/12</f>
        <v>0.05</v>
      </c>
      <c r="F13" s="10">
        <f>D13*E13</f>
        <v>77316.75000000001455</v>
      </c>
      <c r="G13" s="10">
        <f>I7+I8+0.5*(I9+I10+I11+I12)</f>
        <v>1546335</v>
      </c>
      <c r="H13" s="13">
        <f>'Hypothèses'!$C$30/100*'Hypothèses'!$C$31/12</f>
        <v>0.05</v>
      </c>
      <c r="I13" s="10">
        <f>G13*H13</f>
        <v>77316.75000000001455</v>
      </c>
      <c r="J13" s="10">
        <f>L7+L8+0.5*(L9+L10+L11+L12)</f>
        <v>1546335</v>
      </c>
      <c r="K13" s="13">
        <f>'Hypothèses'!$C$30/100*'Hypothèses'!$C$31/12</f>
        <v>0.05</v>
      </c>
      <c r="L13" s="10">
        <f>J13*K13</f>
        <v>77316.75000000001455</v>
      </c>
    </row>
    <row r="14" spans="1:12">
      <c r="A14" t="s">
        <v>48</v>
      </c>
      <c r="B14" t="s">
        <v>8</v>
      </c>
      <c r="C14" t="s">
        <v>197</v>
      </c>
      <c r="D14" s="10">
        <f>F6</f>
        <v>1329300</v>
      </c>
      <c r="E14" s="13">
        <f>'Hypothèses'!$C$28/100</f>
        <v>0.03</v>
      </c>
      <c r="F14" s="10">
        <f>D14*E14</f>
        <v>39879</v>
      </c>
      <c r="G14" s="10">
        <f>I6</f>
        <v>1612800</v>
      </c>
      <c r="H14" s="13">
        <f>'Hypothèses'!$C$28/100</f>
        <v>0.03</v>
      </c>
      <c r="I14" s="10">
        <f>G14*H14</f>
        <v>48384</v>
      </c>
      <c r="J14" s="10">
        <f>L6</f>
        <v>1776600</v>
      </c>
      <c r="K14" s="13">
        <f>'Hypothèses'!$C$28/100</f>
        <v>0.03</v>
      </c>
      <c r="L14" s="10">
        <f>J14*K14</f>
        <v>53298</v>
      </c>
    </row>
    <row r="16" spans="1:12">
      <c r="A16" s="15" t="s">
        <v>198</v>
      </c>
      <c r="B16" s="16"/>
      <c r="C16" s="16"/>
      <c r="D16" s="16"/>
      <c r="E16" s="16"/>
      <c r="F16" s="17">
        <f>F7+F8+F9+F10+F11+F12+F13+F14</f>
        <v>2075865.75</v>
      </c>
      <c r="G16" s="16"/>
      <c r="H16" s="16"/>
      <c r="I16" s="17">
        <f>I7+I8+I9+I10+I11+I12+I13+I14</f>
        <v>2084370.75</v>
      </c>
      <c r="J16" s="16"/>
      <c r="K16" s="16"/>
      <c r="L16" s="17">
        <f>L7+L8+L9+L10+L11+L12+L13+L14</f>
        <v>2089284.75</v>
      </c>
    </row>
    <row r="17" spans="1:12">
      <c r="A17" s="1" t="s">
        <v>199</v>
      </c>
      <c r="F17" s="10">
        <f>F6-(F7+F8+F9+F10+F11+F12)</f>
        <v>-629370</v>
      </c>
      <c r="I17" s="10">
        <f>I6-(I7+I8+I9+I10+I11+I12)</f>
        <v>-345870</v>
      </c>
      <c r="L17" s="10">
        <f>L6-(L7+L8+L9+L10+L11+L12)</f>
        <v>-182070</v>
      </c>
    </row>
    <row r="18" spans="1:12">
      <c r="A18" s="1" t="s">
        <v>151</v>
      </c>
      <c r="F18" s="12">
        <f>F6-F16</f>
        <v>-746565.75</v>
      </c>
      <c r="I18" s="12">
        <f>I6-I16</f>
        <v>-471570.75</v>
      </c>
      <c r="L18" s="12">
        <f>L6-L16</f>
        <v>-312684.75</v>
      </c>
    </row>
    <row r="19" spans="1:12">
      <c r="A19" s="1" t="s">
        <v>200</v>
      </c>
      <c r="F19" s="14">
        <f>F18/F6</f>
        <v>-0.56162322274882</v>
      </c>
      <c r="I19" s="14">
        <f>I18/I6</f>
        <v>-0.292392578125</v>
      </c>
      <c r="L19" s="14">
        <f>L18/L6</f>
        <v>-0.17600177304965</v>
      </c>
    </row>
    <row r="20" spans="1:12">
      <c r="A20" s="1" t="s">
        <v>201</v>
      </c>
      <c r="F20" s="10">
        <f>F7+(F18-'Hypothèses'!$C$33/100*F6)/((1+'Hypothèses'!$C$7/100)*(1+'Hypothèses'!$C$30/100*'Hypothèses'!$C$31/12))</f>
        <v>215819.44444444449618</v>
      </c>
      <c r="I20" s="10">
        <f>I7+(I18-'Hypothèses'!$C$33/100*I6)/((1+'Hypothèses'!$C$7/100)*(1+'Hypothèses'!$C$30/100*'Hypothèses'!$C$31/12))</f>
        <v>420819.44444444449618</v>
      </c>
      <c r="L20" s="10">
        <f>L7+(L18-'Hypothèses'!$C$33/100*L6)/((1+'Hypothèses'!$C$7/100)*(1+'Hypothèses'!$C$30/100*'Hypothèses'!$C$31/12))</f>
        <v>539263.88888888899237</v>
      </c>
    </row>
    <row r="21" spans="1:12">
      <c r="A21" s="1" t="s">
        <v>202</v>
      </c>
      <c r="F21" s="13">
        <f>F20/F7-1</f>
        <v>-0.79445767195767</v>
      </c>
      <c r="I21" s="13">
        <f>I20/I7-1</f>
        <v>-0.59921957671958</v>
      </c>
      <c r="L21" s="13">
        <f>L20/L7-1</f>
        <v>-0.48641534391534</v>
      </c>
    </row>
  </sheetData>
  <mergeCells>
    <mergeCell ref="A2:L2"/>
    <mergeCell ref="D4:F4"/>
    <mergeCell ref="G4:I4"/>
    <mergeCell ref="J4:L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Synthèse</vt:lpstr>
      <vt:lpstr>Hypothèses</vt:lpstr>
      <vt:lpstr>Comparatif</vt:lpstr>
      <vt:lpstr>Rénover-revendre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2026-10-23T08:43:43+00:00</dcterms:created>
  <dcterms:modified xsi:type="dcterms:W3CDTF">2026-10-23T08:43:43+00:00</dcterms:modified>
  <dc:title>Untitled Spreadsheet</dc:title>
  <dc:description/>
  <dc:subject/>
  <cp:keywords/>
  <cp:category/>
</cp:coreProperties>
</file>